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M:\2022\2022 ID Schedule 195 - Voluntary RNG\"/>
    </mc:Choice>
  </mc:AlternateContent>
  <xr:revisionPtr revIDLastSave="0" documentId="13_ncr:1_{E52E9016-9745-4042-B50D-FA8CCC476871}" xr6:coauthVersionLast="45" xr6:coauthVersionMax="47" xr10:uidLastSave="{00000000-0000-0000-0000-000000000000}"/>
  <bookViews>
    <workbookView xWindow="45" yWindow="0" windowWidth="20520" windowHeight="8288" activeTab="1" xr2:uid="{3EB5AB45-8F75-4B0F-85AE-56BBE480E0BD}"/>
  </bookViews>
  <sheets>
    <sheet name="Assumptions" sheetId="3" r:id="rId1"/>
    <sheet name="Forecast"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5" l="1"/>
  <c r="D26" i="5"/>
  <c r="E26" i="5"/>
  <c r="F26" i="5"/>
  <c r="B25" i="5" l="1"/>
  <c r="B5" i="5" l="1"/>
  <c r="B10" i="5" l="1"/>
  <c r="B6" i="5"/>
  <c r="F5" i="5" l="1"/>
  <c r="F10" i="5" s="1"/>
  <c r="C6" i="5" l="1"/>
  <c r="D6" i="5" s="1"/>
  <c r="C5" i="5" l="1"/>
  <c r="C10" i="5" s="1"/>
  <c r="C11" i="5" s="1"/>
  <c r="E6" i="5"/>
  <c r="D5" i="5"/>
  <c r="D10" i="5" s="1"/>
  <c r="D11" i="5" s="1"/>
  <c r="B11" i="5"/>
  <c r="D25" i="5" l="1"/>
  <c r="E5" i="5"/>
  <c r="E10" i="5" s="1"/>
  <c r="E11" i="5" s="1"/>
  <c r="C25" i="5" l="1"/>
  <c r="E25" i="5"/>
  <c r="B26" i="5"/>
  <c r="F11" i="5"/>
  <c r="F25" i="5" l="1"/>
</calcChain>
</file>

<file path=xl/sharedStrings.xml><?xml version="1.0" encoding="utf-8"?>
<sst xmlns="http://schemas.openxmlformats.org/spreadsheetml/2006/main" count="56" uniqueCount="56">
  <si>
    <t>% of uptake based on 2021 forecasted Supply</t>
  </si>
  <si>
    <t>Estimated Yearly uptake (therms)</t>
  </si>
  <si>
    <t>Year 5 Program Assumptions (time to ramp)</t>
  </si>
  <si>
    <t>High</t>
  </si>
  <si>
    <t>Low, medium and high forecasts are based off of customer research, market analysis and peer program performance.  The low forecast is used for our finacial forecast and estimated to be reached by year five. Continued growth is anticipated over time and with evolving market conditions and product maturity.</t>
  </si>
  <si>
    <t>Mid</t>
  </si>
  <si>
    <t>Low</t>
  </si>
  <si>
    <t>Supply Costs</t>
  </si>
  <si>
    <t>3 Year contract term for RNG Supply per Dth</t>
  </si>
  <si>
    <t>Commodity Credit per Dth</t>
  </si>
  <si>
    <t>Environmental Attribute / Dth</t>
  </si>
  <si>
    <t>Cost of RNG, less value of unbundled commodity.</t>
  </si>
  <si>
    <t>RNG Block Breakdown</t>
  </si>
  <si>
    <t>Environmental attributes associated with 1.50 therms RNG</t>
  </si>
  <si>
    <t>Admin*</t>
  </si>
  <si>
    <t>*Admin cost estimates modeled on historic and projected admin costs of ~30% for Avista's voluntary electric program, plus IT and annual MRETs subscription.</t>
  </si>
  <si>
    <t>Assumptions</t>
  </si>
  <si>
    <t>Notes</t>
  </si>
  <si>
    <t>Monthly take rate expected by Year 5</t>
  </si>
  <si>
    <t>Percent of total supply reflected by program participation</t>
  </si>
  <si>
    <t>gas customers</t>
  </si>
  <si>
    <t>Expected average puchase quantity</t>
  </si>
  <si>
    <t>blocks / subscriber</t>
  </si>
  <si>
    <t>Monthly cost per block</t>
  </si>
  <si>
    <t>per block</t>
  </si>
  <si>
    <t>Voluntary RNG purchase</t>
  </si>
  <si>
    <t>therms / block</t>
  </si>
  <si>
    <t>RNG contract price</t>
  </si>
  <si>
    <t>cost / therm</t>
  </si>
  <si>
    <t>Administrative / programmatic markup required for cost recovery</t>
  </si>
  <si>
    <t>percent of block cost</t>
  </si>
  <si>
    <t>Assumes 30% of total cost is administrative (including communications and marketing).</t>
  </si>
  <si>
    <t xml:space="preserve">Forecasted Budget </t>
  </si>
  <si>
    <t>Voluntary Renewable Natural Gas (RNG) Program - 0195</t>
  </si>
  <si>
    <t>Notes and Assumptions</t>
  </si>
  <si>
    <t>Forecasted Participation (Blocks)</t>
  </si>
  <si>
    <t>Each block includes the environmental attributes associated with 1.5 therms of RNG and assumes one block per participant. See assumptions tab for additional information.</t>
  </si>
  <si>
    <t>Forecasted Demand (therms)</t>
  </si>
  <si>
    <t xml:space="preserve">Revenues </t>
  </si>
  <si>
    <t>RNG Sales Revenue</t>
  </si>
  <si>
    <t>$5.00 per block of RNG; Slow adoption is anticipated, time to ramp estimated for year 5 or beyond. Assumes 49,500 RNG blocks sold annually by year 5 based on My Clean Energy participation and market research.</t>
  </si>
  <si>
    <t>Total Revenues</t>
  </si>
  <si>
    <t>Expenses</t>
  </si>
  <si>
    <t>Avista web page, online enrollment, billing system configuration and bill presentment.</t>
  </si>
  <si>
    <t>Total Expenses</t>
  </si>
  <si>
    <t>Net Annual Program Income/Operating Reserves</t>
  </si>
  <si>
    <t>Carryover annually to balance year-over-year program performance unless balance exceeds a maximum threshold. At which time, we will seek to fund a low-income project and/or refile tariff.</t>
  </si>
  <si>
    <t>Net Total Program Income/Operating Reserves</t>
  </si>
  <si>
    <t>Avista ID Residential Natural Gas Customer Count as of December 31, 2021</t>
  </si>
  <si>
    <t>Fixed cost annually;  $2,200 MRETs General Subscription fee, ($734 per state assuming 3 states)</t>
  </si>
  <si>
    <t>IT Development</t>
  </si>
  <si>
    <t>Communication, Education, Outreach</t>
  </si>
  <si>
    <t>Program Admin</t>
  </si>
  <si>
    <t>MRETS subscription</t>
  </si>
  <si>
    <t xml:space="preserve">Unbundle Commodity </t>
  </si>
  <si>
    <t>RNG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</si>
</sst>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0000"/>
    <numFmt numFmtId="166" formatCode="#,##0.0"/>
    <numFmt numFmtId="167"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u/>
      <sz val="11"/>
      <color theme="1"/>
      <name val="Calibri"/>
      <family val="2"/>
      <scheme val="minor"/>
    </font>
    <font>
      <b/>
      <sz val="11"/>
      <name val="Calibri"/>
      <family val="2"/>
      <scheme val="minor"/>
    </font>
    <font>
      <b/>
      <u/>
      <sz val="11"/>
      <name val="Calibri"/>
      <family val="2"/>
      <scheme val="minor"/>
    </font>
    <font>
      <sz val="11"/>
      <name val="Calibri"/>
      <family val="2"/>
      <scheme val="minor"/>
    </font>
    <font>
      <sz val="10"/>
      <color rgb="FF000000"/>
      <name val="Segoe UI"/>
      <family val="2"/>
    </font>
  </fonts>
  <fills count="3">
    <fill>
      <patternFill patternType="none"/>
    </fill>
    <fill>
      <patternFill patternType="gray125"/>
    </fill>
    <fill>
      <patternFill patternType="solid">
        <fgColor theme="1"/>
        <bgColor indexed="64"/>
      </patternFill>
    </fill>
  </fills>
  <borders count="16">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44" fontId="0" fillId="0" borderId="0" xfId="2" applyFont="1"/>
    <xf numFmtId="0" fontId="0" fillId="0" borderId="0" xfId="0" applyAlignment="1">
      <alignment wrapText="1"/>
    </xf>
    <xf numFmtId="1" fontId="0" fillId="0" borderId="0" xfId="0" applyNumberFormat="1" applyAlignment="1">
      <alignment wrapText="1"/>
    </xf>
    <xf numFmtId="10" fontId="0" fillId="0" borderId="0" xfId="3" applyNumberFormat="1" applyFont="1"/>
    <xf numFmtId="0" fontId="2" fillId="0" borderId="0" xfId="0" applyFont="1"/>
    <xf numFmtId="10" fontId="0" fillId="0" borderId="0" xfId="3" applyNumberFormat="1" applyFont="1" applyAlignment="1">
      <alignment horizontal="left"/>
    </xf>
    <xf numFmtId="0" fontId="2" fillId="0" borderId="0" xfId="0" applyFont="1" applyAlignment="1">
      <alignment horizontal="left" wrapText="1"/>
    </xf>
    <xf numFmtId="10" fontId="2" fillId="0" borderId="0" xfId="3" applyNumberFormat="1" applyFont="1" applyAlignment="1">
      <alignment horizontal="left" wrapText="1"/>
    </xf>
    <xf numFmtId="0" fontId="2" fillId="0" borderId="0" xfId="0" applyFont="1" applyAlignment="1">
      <alignment wrapText="1"/>
    </xf>
    <xf numFmtId="0" fontId="2" fillId="0" borderId="0" xfId="0" applyFont="1" applyAlignment="1">
      <alignment horizontal="left"/>
    </xf>
    <xf numFmtId="10" fontId="2" fillId="0" borderId="0" xfId="3" applyNumberFormat="1" applyFont="1" applyAlignment="1">
      <alignment horizontal="left"/>
    </xf>
    <xf numFmtId="1" fontId="2" fillId="0" borderId="0" xfId="0" applyNumberFormat="1" applyFont="1" applyAlignment="1">
      <alignment horizontal="left"/>
    </xf>
    <xf numFmtId="0" fontId="0" fillId="0" borderId="0" xfId="0" applyAlignment="1">
      <alignment horizontal="left"/>
    </xf>
    <xf numFmtId="1" fontId="0" fillId="0" borderId="0" xfId="0" applyNumberFormat="1" applyAlignment="1">
      <alignment horizontal="left"/>
    </xf>
    <xf numFmtId="3" fontId="0" fillId="0" borderId="0" xfId="0" applyNumberFormat="1" applyAlignment="1" applyProtection="1">
      <alignment horizontal="left"/>
      <protection locked="0"/>
    </xf>
    <xf numFmtId="166" fontId="0" fillId="0" borderId="0" xfId="0" applyNumberFormat="1" applyAlignment="1" applyProtection="1">
      <alignment horizontal="left"/>
      <protection locked="0"/>
    </xf>
    <xf numFmtId="0" fontId="5"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10" fontId="7" fillId="0" borderId="0" xfId="3" applyNumberFormat="1" applyFont="1" applyFill="1" applyBorder="1" applyAlignment="1" applyProtection="1">
      <alignment horizontal="left"/>
      <protection locked="0"/>
    </xf>
    <xf numFmtId="165" fontId="7" fillId="0" borderId="0" xfId="0" applyNumberFormat="1" applyFont="1" applyAlignment="1">
      <alignment horizontal="left"/>
    </xf>
    <xf numFmtId="165" fontId="7" fillId="0" borderId="0" xfId="0" applyNumberFormat="1" applyFont="1" applyAlignment="1">
      <alignment wrapText="1"/>
    </xf>
    <xf numFmtId="3" fontId="7" fillId="0" borderId="0" xfId="0" applyNumberFormat="1" applyFont="1" applyAlignment="1">
      <alignment horizontal="left"/>
    </xf>
    <xf numFmtId="3" fontId="7" fillId="0" borderId="0" xfId="0" applyNumberFormat="1" applyFont="1" applyAlignment="1">
      <alignment wrapText="1"/>
    </xf>
    <xf numFmtId="166" fontId="7" fillId="0" borderId="0" xfId="0" applyNumberFormat="1" applyFont="1" applyAlignment="1">
      <alignment horizontal="left"/>
    </xf>
    <xf numFmtId="166" fontId="7" fillId="0" borderId="0" xfId="0" applyNumberFormat="1" applyFont="1" applyAlignment="1">
      <alignment wrapText="1"/>
    </xf>
    <xf numFmtId="167" fontId="7" fillId="0" borderId="0" xfId="2" applyNumberFormat="1" applyFont="1" applyFill="1" applyBorder="1" applyAlignment="1" applyProtection="1">
      <alignment horizontal="left"/>
      <protection locked="0"/>
    </xf>
    <xf numFmtId="167" fontId="7" fillId="0" borderId="0" xfId="2" applyNumberFormat="1" applyFont="1" applyFill="1" applyBorder="1" applyAlignment="1">
      <alignment horizontal="left"/>
    </xf>
    <xf numFmtId="167" fontId="7" fillId="0" borderId="0" xfId="2" applyNumberFormat="1" applyFont="1" applyFill="1" applyBorder="1" applyAlignment="1">
      <alignment wrapText="1"/>
    </xf>
    <xf numFmtId="9" fontId="7" fillId="0" borderId="0" xfId="3" applyFont="1" applyFill="1" applyBorder="1" applyAlignment="1">
      <alignment horizontal="left"/>
    </xf>
    <xf numFmtId="9" fontId="7" fillId="0" borderId="0" xfId="3" applyFont="1" applyFill="1" applyBorder="1" applyAlignment="1">
      <alignment wrapText="1"/>
    </xf>
    <xf numFmtId="164" fontId="7" fillId="0" borderId="0" xfId="1" applyNumberFormat="1" applyFont="1" applyFill="1" applyBorder="1" applyAlignment="1" applyProtection="1">
      <alignment horizontal="left"/>
      <protection locked="0"/>
    </xf>
    <xf numFmtId="164" fontId="7" fillId="0" borderId="0" xfId="0" applyNumberFormat="1" applyFont="1" applyAlignment="1">
      <alignment horizontal="left"/>
    </xf>
    <xf numFmtId="0" fontId="0" fillId="0" borderId="4" xfId="0" applyBorder="1" applyAlignment="1">
      <alignment wrapText="1"/>
    </xf>
    <xf numFmtId="0" fontId="4" fillId="0" borderId="4" xfId="0" applyFont="1" applyBorder="1" applyAlignment="1">
      <alignment wrapText="1"/>
    </xf>
    <xf numFmtId="0" fontId="0" fillId="0" borderId="5" xfId="0" applyBorder="1" applyAlignment="1">
      <alignment wrapText="1"/>
    </xf>
    <xf numFmtId="0" fontId="2" fillId="0" borderId="0" xfId="0" applyFont="1" applyAlignment="1">
      <alignment horizontal="right"/>
    </xf>
    <xf numFmtId="0" fontId="0" fillId="0" borderId="0" xfId="0" applyAlignment="1">
      <alignment horizontal="right"/>
    </xf>
    <xf numFmtId="164" fontId="0" fillId="0" borderId="0" xfId="1" applyNumberFormat="1" applyFont="1" applyBorder="1" applyAlignment="1">
      <alignment horizontal="right"/>
    </xf>
    <xf numFmtId="164" fontId="0" fillId="0" borderId="0" xfId="1" applyNumberFormat="1" applyFont="1" applyFill="1" applyBorder="1" applyAlignment="1">
      <alignment horizontal="right"/>
    </xf>
    <xf numFmtId="44" fontId="0" fillId="0" borderId="0" xfId="2" applyFont="1" applyBorder="1" applyAlignment="1">
      <alignment horizontal="right"/>
    </xf>
    <xf numFmtId="44" fontId="0" fillId="0" borderId="1" xfId="0" applyNumberFormat="1" applyBorder="1" applyAlignment="1">
      <alignment horizontal="right"/>
    </xf>
    <xf numFmtId="8" fontId="0" fillId="0" borderId="0" xfId="2" applyNumberFormat="1" applyFont="1" applyBorder="1" applyAlignment="1">
      <alignment horizontal="right"/>
    </xf>
    <xf numFmtId="44" fontId="0" fillId="0" borderId="0" xfId="0" applyNumberFormat="1" applyAlignment="1">
      <alignment horizontal="right"/>
    </xf>
    <xf numFmtId="44" fontId="0" fillId="0" borderId="6" xfId="0" applyNumberFormat="1" applyBorder="1" applyAlignment="1">
      <alignment horizontal="right"/>
    </xf>
    <xf numFmtId="0" fontId="0" fillId="0" borderId="7" xfId="0" applyBorder="1" applyAlignment="1">
      <alignment wrapText="1"/>
    </xf>
    <xf numFmtId="164" fontId="0" fillId="0" borderId="8" xfId="1" applyNumberFormat="1" applyFont="1" applyFill="1" applyBorder="1" applyAlignment="1">
      <alignment horizontal="right"/>
    </xf>
    <xf numFmtId="164" fontId="0" fillId="0" borderId="8" xfId="1" applyNumberFormat="1" applyFont="1" applyBorder="1" applyAlignment="1">
      <alignment horizontal="right"/>
    </xf>
    <xf numFmtId="0" fontId="3" fillId="0" borderId="9" xfId="0" applyFont="1" applyBorder="1" applyAlignment="1">
      <alignment horizontal="center" wrapText="1"/>
    </xf>
    <xf numFmtId="0" fontId="2" fillId="0" borderId="10" xfId="0" applyFont="1" applyBorder="1" applyAlignment="1">
      <alignment horizontal="right"/>
    </xf>
    <xf numFmtId="0" fontId="3" fillId="0" borderId="11" xfId="0" applyFont="1" applyBorder="1"/>
    <xf numFmtId="0" fontId="2" fillId="0" borderId="12" xfId="0" applyFont="1" applyBorder="1" applyAlignment="1">
      <alignment horizontal="center" wrapText="1"/>
    </xf>
    <xf numFmtId="0" fontId="0" fillId="0" borderId="13" xfId="0" applyBorder="1" applyAlignment="1">
      <alignment wrapText="1"/>
    </xf>
    <xf numFmtId="0" fontId="0" fillId="0" borderId="12" xfId="0" applyBorder="1" applyAlignment="1">
      <alignment wrapText="1"/>
    </xf>
    <xf numFmtId="0" fontId="0" fillId="0" borderId="14" xfId="0" applyBorder="1" applyAlignment="1">
      <alignment horizontal="left" wrapText="1"/>
    </xf>
    <xf numFmtId="0" fontId="3" fillId="0" borderId="10" xfId="0" applyFont="1" applyBorder="1" applyAlignment="1">
      <alignment horizontal="right"/>
    </xf>
    <xf numFmtId="44" fontId="0" fillId="0" borderId="8" xfId="0" applyNumberFormat="1" applyBorder="1" applyAlignment="1">
      <alignment horizontal="right"/>
    </xf>
    <xf numFmtId="0" fontId="0" fillId="0" borderId="14" xfId="0" applyBorder="1" applyAlignment="1">
      <alignment wrapText="1"/>
    </xf>
    <xf numFmtId="3" fontId="8" fillId="0" borderId="0" xfId="0" applyNumberFormat="1" applyFont="1" applyAlignment="1">
      <alignment vertical="center"/>
    </xf>
    <xf numFmtId="44" fontId="0" fillId="2" borderId="0" xfId="2" applyFont="1" applyFill="1"/>
    <xf numFmtId="0" fontId="0" fillId="2" borderId="0" xfId="0" applyFill="1"/>
    <xf numFmtId="0" fontId="7" fillId="2" borderId="0" xfId="0" applyFont="1" applyFill="1" applyAlignment="1">
      <alignment horizontal="left"/>
    </xf>
    <xf numFmtId="44" fontId="0" fillId="2" borderId="0" xfId="0" applyNumberFormat="1" applyFill="1"/>
    <xf numFmtId="4" fontId="0" fillId="2" borderId="0" xfId="0" applyNumberFormat="1" applyFill="1" applyAlignment="1">
      <alignment horizontal="left"/>
    </xf>
    <xf numFmtId="167" fontId="7" fillId="2" borderId="0" xfId="2" applyNumberFormat="1" applyFont="1" applyFill="1" applyBorder="1" applyAlignment="1" applyProtection="1">
      <alignment horizontal="left"/>
    </xf>
    <xf numFmtId="167" fontId="7" fillId="2" borderId="0" xfId="1" applyNumberFormat="1" applyFont="1" applyFill="1" applyBorder="1" applyAlignment="1" applyProtection="1">
      <alignment horizontal="left"/>
    </xf>
    <xf numFmtId="44" fontId="0" fillId="2" borderId="0" xfId="2" applyFont="1" applyFill="1" applyBorder="1" applyAlignment="1">
      <alignment horizontal="right"/>
    </xf>
    <xf numFmtId="0" fontId="0" fillId="2" borderId="12" xfId="0" applyFill="1" applyBorder="1" applyAlignment="1">
      <alignment wrapText="1"/>
    </xf>
    <xf numFmtId="44" fontId="1" fillId="2" borderId="0" xfId="2" applyFont="1" applyFill="1" applyBorder="1" applyAlignment="1">
      <alignment horizontal="right"/>
    </xf>
    <xf numFmtId="44" fontId="0" fillId="0" borderId="8" xfId="2" applyFont="1" applyBorder="1" applyAlignment="1">
      <alignment horizontal="right"/>
    </xf>
    <xf numFmtId="0" fontId="0" fillId="0" borderId="0" xfId="0" applyAlignment="1">
      <alignment wrapText="1"/>
    </xf>
    <xf numFmtId="0" fontId="0" fillId="0" borderId="12" xfId="0" applyBorder="1" applyAlignment="1">
      <alignment horizontal="left" wrapText="1"/>
    </xf>
    <xf numFmtId="0" fontId="0" fillId="0" borderId="12" xfId="0" applyBorder="1" applyAlignment="1">
      <alignment wrapText="1"/>
    </xf>
    <xf numFmtId="0" fontId="0" fillId="0" borderId="15" xfId="0" applyBorder="1" applyAlignment="1">
      <alignment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3F734-B462-40D4-8979-BD8BAFC1530B}">
  <dimension ref="A1:D33"/>
  <sheetViews>
    <sheetView topLeftCell="A15" workbookViewId="0">
      <selection activeCell="C24" sqref="C24"/>
    </sheetView>
  </sheetViews>
  <sheetFormatPr defaultRowHeight="14.25" x14ac:dyDescent="0.45"/>
  <cols>
    <col min="1" max="1" width="46.3984375" customWidth="1"/>
    <col min="2" max="2" width="15.1328125" style="4" customWidth="1"/>
    <col min="3" max="3" width="47" bestFit="1" customWidth="1"/>
    <col min="4" max="4" width="114" style="2" bestFit="1" customWidth="1"/>
  </cols>
  <sheetData>
    <row r="1" spans="1:4" s="9" customFormat="1" ht="57" x14ac:dyDescent="0.45">
      <c r="A1" s="7"/>
      <c r="B1" s="8" t="s">
        <v>0</v>
      </c>
      <c r="C1" s="7" t="s">
        <v>1</v>
      </c>
      <c r="D1" s="9" t="s">
        <v>2</v>
      </c>
    </row>
    <row r="2" spans="1:4" x14ac:dyDescent="0.45">
      <c r="A2" s="13" t="s">
        <v>3</v>
      </c>
      <c r="B2" s="6">
        <v>7.318948684919435E-3</v>
      </c>
      <c r="C2" s="14">
        <v>271991.14695474756</v>
      </c>
      <c r="D2" s="71" t="s">
        <v>4</v>
      </c>
    </row>
    <row r="3" spans="1:4" x14ac:dyDescent="0.45">
      <c r="A3" s="13" t="s">
        <v>5</v>
      </c>
      <c r="B3" s="6">
        <v>4.0200710751392621E-3</v>
      </c>
      <c r="C3" s="14">
        <v>149396.28485436895</v>
      </c>
      <c r="D3" s="71"/>
    </row>
    <row r="4" spans="1:4" x14ac:dyDescent="0.45">
      <c r="A4" s="10" t="s">
        <v>6</v>
      </c>
      <c r="B4" s="11">
        <v>2.2746482734262597E-3</v>
      </c>
      <c r="C4" s="12">
        <v>84531.839126380612</v>
      </c>
      <c r="D4" s="71"/>
    </row>
    <row r="6" spans="1:4" x14ac:dyDescent="0.45">
      <c r="A6" s="5" t="s">
        <v>7</v>
      </c>
    </row>
    <row r="7" spans="1:4" x14ac:dyDescent="0.45">
      <c r="A7" t="s">
        <v>8</v>
      </c>
      <c r="B7" s="60"/>
      <c r="C7" s="61"/>
    </row>
    <row r="8" spans="1:4" x14ac:dyDescent="0.45">
      <c r="A8" t="s">
        <v>9</v>
      </c>
      <c r="B8" s="60"/>
      <c r="C8" s="62"/>
      <c r="D8" s="32"/>
    </row>
    <row r="9" spans="1:4" x14ac:dyDescent="0.45">
      <c r="A9" t="s">
        <v>10</v>
      </c>
      <c r="B9" s="60"/>
      <c r="C9" s="19" t="s">
        <v>11</v>
      </c>
      <c r="D9" s="33"/>
    </row>
    <row r="10" spans="1:4" x14ac:dyDescent="0.45">
      <c r="B10" s="1"/>
    </row>
    <row r="11" spans="1:4" x14ac:dyDescent="0.45">
      <c r="A11" s="5" t="s">
        <v>12</v>
      </c>
      <c r="B11"/>
    </row>
    <row r="12" spans="1:4" x14ac:dyDescent="0.45">
      <c r="A12" t="s">
        <v>13</v>
      </c>
      <c r="B12" s="63"/>
    </row>
    <row r="13" spans="1:4" x14ac:dyDescent="0.45">
      <c r="A13" t="s">
        <v>14</v>
      </c>
      <c r="B13" s="63"/>
    </row>
    <row r="14" spans="1:4" x14ac:dyDescent="0.45">
      <c r="B14"/>
    </row>
    <row r="15" spans="1:4" x14ac:dyDescent="0.45">
      <c r="A15" t="s">
        <v>15</v>
      </c>
      <c r="B15"/>
    </row>
    <row r="16" spans="1:4" x14ac:dyDescent="0.45">
      <c r="B16"/>
    </row>
    <row r="17" spans="1:4" x14ac:dyDescent="0.45">
      <c r="A17" s="17" t="s">
        <v>16</v>
      </c>
      <c r="B17" s="13"/>
      <c r="C17" s="18" t="s">
        <v>17</v>
      </c>
    </row>
    <row r="18" spans="1:4" x14ac:dyDescent="0.45">
      <c r="A18" s="19" t="s">
        <v>18</v>
      </c>
      <c r="B18" s="20">
        <v>2.3E-3</v>
      </c>
      <c r="C18" s="21" t="s">
        <v>19</v>
      </c>
      <c r="D18" s="22"/>
    </row>
    <row r="19" spans="1:4" x14ac:dyDescent="0.45">
      <c r="A19" s="13" t="s">
        <v>48</v>
      </c>
      <c r="B19" s="15">
        <v>92862</v>
      </c>
      <c r="C19" s="23" t="s">
        <v>20</v>
      </c>
      <c r="D19" s="24"/>
    </row>
    <row r="20" spans="1:4" x14ac:dyDescent="0.45">
      <c r="A20" s="19" t="s">
        <v>21</v>
      </c>
      <c r="B20" s="16">
        <v>1</v>
      </c>
      <c r="C20" s="25" t="s">
        <v>22</v>
      </c>
      <c r="D20" s="26"/>
    </row>
    <row r="21" spans="1:4" x14ac:dyDescent="0.45">
      <c r="A21" s="19" t="s">
        <v>23</v>
      </c>
      <c r="B21" s="27">
        <v>5</v>
      </c>
      <c r="C21" s="28" t="s">
        <v>24</v>
      </c>
      <c r="D21" s="29"/>
    </row>
    <row r="22" spans="1:4" x14ac:dyDescent="0.45">
      <c r="A22" s="19" t="s">
        <v>25</v>
      </c>
      <c r="B22" s="64"/>
      <c r="C22" s="25" t="s">
        <v>26</v>
      </c>
      <c r="D22" s="26"/>
    </row>
    <row r="23" spans="1:4" x14ac:dyDescent="0.45">
      <c r="A23" s="19" t="s">
        <v>27</v>
      </c>
      <c r="B23" s="65"/>
      <c r="C23" s="28" t="s">
        <v>28</v>
      </c>
      <c r="D23" s="29"/>
    </row>
    <row r="24" spans="1:4" x14ac:dyDescent="0.45">
      <c r="A24" s="19" t="s">
        <v>29</v>
      </c>
      <c r="B24" s="66"/>
      <c r="C24" s="30" t="s">
        <v>30</v>
      </c>
      <c r="D24" s="31" t="s">
        <v>31</v>
      </c>
    </row>
    <row r="25" spans="1:4" x14ac:dyDescent="0.45">
      <c r="B25"/>
    </row>
    <row r="26" spans="1:4" x14ac:dyDescent="0.45">
      <c r="B26"/>
    </row>
    <row r="27" spans="1:4" x14ac:dyDescent="0.45">
      <c r="B27"/>
    </row>
    <row r="33" spans="2:2" ht="15.4" x14ac:dyDescent="0.45">
      <c r="B33" s="59"/>
    </row>
  </sheetData>
  <mergeCells count="1">
    <mergeCell ref="D2:D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BFB43-3937-4B8C-908B-86A89946CF35}">
  <dimension ref="A1:G30"/>
  <sheetViews>
    <sheetView tabSelected="1" topLeftCell="A20" zoomScaleNormal="100" workbookViewId="0">
      <selection activeCell="G25" sqref="G25:G26"/>
    </sheetView>
  </sheetViews>
  <sheetFormatPr defaultRowHeight="14.25" x14ac:dyDescent="0.45"/>
  <cols>
    <col min="1" max="1" width="31.265625" style="2" customWidth="1"/>
    <col min="2" max="2" width="13" style="38" bestFit="1" customWidth="1"/>
    <col min="3" max="6" width="13.3984375" style="38" bestFit="1" customWidth="1"/>
    <col min="7" max="7" width="89.59765625" style="2" customWidth="1"/>
    <col min="8" max="8" width="8.86328125" customWidth="1"/>
  </cols>
  <sheetData>
    <row r="1" spans="1:7" ht="14.65" thickBot="1" x14ac:dyDescent="0.5"/>
    <row r="2" spans="1:7" ht="15.75" x14ac:dyDescent="0.5">
      <c r="A2" s="77" t="s">
        <v>32</v>
      </c>
      <c r="B2" s="78"/>
      <c r="C2" s="78"/>
      <c r="D2" s="78"/>
      <c r="E2" s="78"/>
      <c r="F2" s="78"/>
      <c r="G2" s="51"/>
    </row>
    <row r="3" spans="1:7" x14ac:dyDescent="0.45">
      <c r="A3" s="75" t="s">
        <v>33</v>
      </c>
      <c r="B3" s="76"/>
      <c r="C3" s="76"/>
      <c r="D3" s="76"/>
      <c r="E3" s="76"/>
      <c r="F3" s="76"/>
      <c r="G3" s="52" t="s">
        <v>34</v>
      </c>
    </row>
    <row r="4" spans="1:7" ht="15.75" x14ac:dyDescent="0.5">
      <c r="A4" s="49"/>
      <c r="B4" s="50">
        <v>2022</v>
      </c>
      <c r="C4" s="50">
        <v>2023</v>
      </c>
      <c r="D4" s="50">
        <v>2024</v>
      </c>
      <c r="E4" s="50">
        <v>2025</v>
      </c>
      <c r="F4" s="50">
        <v>2026</v>
      </c>
      <c r="G4" s="53"/>
    </row>
    <row r="5" spans="1:7" x14ac:dyDescent="0.45">
      <c r="A5" s="34" t="s">
        <v>35</v>
      </c>
      <c r="B5" s="39">
        <f>(600*7)</f>
        <v>4200</v>
      </c>
      <c r="C5" s="39">
        <f>C6/1.5</f>
        <v>15525</v>
      </c>
      <c r="D5" s="39">
        <f t="shared" ref="D5:F5" si="0">D6/1.5</f>
        <v>26850</v>
      </c>
      <c r="E5" s="39">
        <f t="shared" si="0"/>
        <v>38175</v>
      </c>
      <c r="F5" s="39">
        <f t="shared" si="0"/>
        <v>49500</v>
      </c>
      <c r="G5" s="72" t="s">
        <v>36</v>
      </c>
    </row>
    <row r="6" spans="1:7" x14ac:dyDescent="0.45">
      <c r="A6" s="34" t="s">
        <v>37</v>
      </c>
      <c r="B6" s="40">
        <f>B5*1.5</f>
        <v>6300</v>
      </c>
      <c r="C6" s="39">
        <f>(($F$6-$B$6)/4)+B6</f>
        <v>23287.5</v>
      </c>
      <c r="D6" s="39">
        <f>(($F$6-$B$6)/4)+C6</f>
        <v>40275</v>
      </c>
      <c r="E6" s="39">
        <f>(($F$6-$B$6)/4)+D6</f>
        <v>57262.5</v>
      </c>
      <c r="F6" s="39">
        <v>74250</v>
      </c>
      <c r="G6" s="72"/>
    </row>
    <row r="7" spans="1:7" x14ac:dyDescent="0.45">
      <c r="A7" s="46"/>
      <c r="B7" s="47"/>
      <c r="C7" s="48"/>
      <c r="D7" s="48"/>
      <c r="E7" s="48"/>
      <c r="F7" s="48"/>
      <c r="G7" s="55"/>
    </row>
    <row r="8" spans="1:7" ht="15.75" x14ac:dyDescent="0.5">
      <c r="A8" s="49"/>
      <c r="B8" s="56"/>
      <c r="C8" s="56"/>
      <c r="D8" s="56"/>
      <c r="E8" s="56"/>
      <c r="F8" s="56"/>
      <c r="G8" s="53"/>
    </row>
    <row r="9" spans="1:7" x14ac:dyDescent="0.45">
      <c r="A9" s="35" t="s">
        <v>38</v>
      </c>
      <c r="B9" s="37">
        <v>2022</v>
      </c>
      <c r="C9" s="37">
        <v>2023</v>
      </c>
      <c r="D9" s="37">
        <v>2024</v>
      </c>
      <c r="E9" s="37">
        <v>2025</v>
      </c>
      <c r="F9" s="37">
        <v>2026</v>
      </c>
      <c r="G9" s="54"/>
    </row>
    <row r="10" spans="1:7" ht="28.5" x14ac:dyDescent="0.45">
      <c r="A10" s="34" t="s">
        <v>39</v>
      </c>
      <c r="B10" s="41">
        <f>5*(B5)</f>
        <v>21000</v>
      </c>
      <c r="C10" s="41">
        <f>5*(C5)</f>
        <v>77625</v>
      </c>
      <c r="D10" s="41">
        <f>5*(D5)</f>
        <v>134250</v>
      </c>
      <c r="E10" s="41">
        <f>5*(E5)</f>
        <v>190875</v>
      </c>
      <c r="F10" s="41">
        <f>5*(F5)</f>
        <v>247500</v>
      </c>
      <c r="G10" s="54" t="s">
        <v>40</v>
      </c>
    </row>
    <row r="11" spans="1:7" x14ac:dyDescent="0.45">
      <c r="A11" s="34" t="s">
        <v>41</v>
      </c>
      <c r="B11" s="42">
        <f>B10</f>
        <v>21000</v>
      </c>
      <c r="C11" s="42">
        <f t="shared" ref="C11:E11" si="1">C10</f>
        <v>77625</v>
      </c>
      <c r="D11" s="42">
        <f t="shared" si="1"/>
        <v>134250</v>
      </c>
      <c r="E11" s="42">
        <f t="shared" si="1"/>
        <v>190875</v>
      </c>
      <c r="F11" s="42">
        <f>F10</f>
        <v>247500</v>
      </c>
      <c r="G11" s="54"/>
    </row>
    <row r="12" spans="1:7" x14ac:dyDescent="0.45">
      <c r="A12" s="46"/>
      <c r="B12" s="57"/>
      <c r="C12" s="57"/>
      <c r="D12" s="57"/>
      <c r="E12" s="57"/>
      <c r="F12" s="57"/>
      <c r="G12" s="58"/>
    </row>
    <row r="13" spans="1:7" x14ac:dyDescent="0.45">
      <c r="A13" s="34"/>
      <c r="G13" s="54"/>
    </row>
    <row r="14" spans="1:7" x14ac:dyDescent="0.45">
      <c r="A14" s="35" t="s">
        <v>42</v>
      </c>
      <c r="B14" s="37">
        <v>2022</v>
      </c>
      <c r="C14" s="37">
        <v>2023</v>
      </c>
      <c r="D14" s="37">
        <v>2024</v>
      </c>
      <c r="E14" s="37">
        <v>2025</v>
      </c>
      <c r="F14" s="37">
        <v>2026</v>
      </c>
      <c r="G14" s="54"/>
    </row>
    <row r="15" spans="1:7" x14ac:dyDescent="0.45">
      <c r="A15" s="34" t="s">
        <v>55</v>
      </c>
      <c r="B15" s="67"/>
      <c r="C15" s="67"/>
      <c r="D15" s="67"/>
      <c r="E15" s="67"/>
      <c r="F15" s="67"/>
      <c r="G15" s="68"/>
    </row>
    <row r="16" spans="1:7" x14ac:dyDescent="0.45">
      <c r="A16" s="34" t="s">
        <v>54</v>
      </c>
      <c r="B16" s="67"/>
      <c r="C16" s="67"/>
      <c r="D16" s="67"/>
      <c r="E16" s="67"/>
      <c r="F16" s="67"/>
      <c r="G16" s="68"/>
    </row>
    <row r="17" spans="1:7" x14ac:dyDescent="0.45">
      <c r="A17" s="34" t="s">
        <v>53</v>
      </c>
      <c r="B17" s="41">
        <v>734</v>
      </c>
      <c r="C17" s="41">
        <v>734</v>
      </c>
      <c r="D17" s="41">
        <v>734</v>
      </c>
      <c r="E17" s="41">
        <v>734</v>
      </c>
      <c r="F17" s="41">
        <v>734</v>
      </c>
      <c r="G17" s="54" t="s">
        <v>49</v>
      </c>
    </row>
    <row r="18" spans="1:7" x14ac:dyDescent="0.45">
      <c r="A18" s="34" t="s">
        <v>52</v>
      </c>
      <c r="B18" s="67"/>
      <c r="C18" s="67"/>
      <c r="D18" s="67"/>
      <c r="E18" s="67"/>
      <c r="F18" s="67"/>
      <c r="G18" s="68"/>
    </row>
    <row r="19" spans="1:7" x14ac:dyDescent="0.45">
      <c r="A19" s="34" t="s">
        <v>51</v>
      </c>
      <c r="B19" s="69"/>
      <c r="C19" s="69"/>
      <c r="D19" s="69"/>
      <c r="E19" s="69"/>
      <c r="F19" s="69"/>
      <c r="G19" s="68"/>
    </row>
    <row r="20" spans="1:7" x14ac:dyDescent="0.45">
      <c r="A20" s="34" t="s">
        <v>50</v>
      </c>
      <c r="B20" s="43">
        <v>8000</v>
      </c>
      <c r="C20" s="43"/>
      <c r="D20" s="43"/>
      <c r="E20" s="43"/>
      <c r="F20" s="43">
        <v>20000</v>
      </c>
      <c r="G20" s="54" t="s">
        <v>43</v>
      </c>
    </row>
    <row r="21" spans="1:7" x14ac:dyDescent="0.45">
      <c r="B21" s="42"/>
      <c r="C21" s="42"/>
      <c r="D21" s="42"/>
      <c r="E21" s="42"/>
      <c r="F21" s="42"/>
      <c r="G21" s="54"/>
    </row>
    <row r="22" spans="1:7" x14ac:dyDescent="0.45">
      <c r="A22" s="34" t="s">
        <v>44</v>
      </c>
      <c r="B22" s="70">
        <v>39800.199999999997</v>
      </c>
      <c r="C22" s="57">
        <v>71585.78</v>
      </c>
      <c r="D22" s="57">
        <v>121791.6</v>
      </c>
      <c r="E22" s="57">
        <v>176024.93</v>
      </c>
      <c r="F22" s="57">
        <v>248244.5</v>
      </c>
      <c r="G22" s="58"/>
    </row>
    <row r="23" spans="1:7" x14ac:dyDescent="0.45">
      <c r="A23" s="34"/>
      <c r="B23" s="44"/>
      <c r="C23" s="44"/>
      <c r="D23" s="44"/>
      <c r="E23" s="44"/>
      <c r="F23" s="44"/>
      <c r="G23" s="54"/>
    </row>
    <row r="24" spans="1:7" x14ac:dyDescent="0.45">
      <c r="A24" s="34"/>
      <c r="B24" s="37">
        <v>2022</v>
      </c>
      <c r="C24" s="37">
        <v>2023</v>
      </c>
      <c r="D24" s="37">
        <v>2024</v>
      </c>
      <c r="E24" s="37">
        <v>2025</v>
      </c>
      <c r="F24" s="37">
        <v>2026</v>
      </c>
      <c r="G24" s="54"/>
    </row>
    <row r="25" spans="1:7" ht="28.5" x14ac:dyDescent="0.45">
      <c r="A25" s="34" t="s">
        <v>45</v>
      </c>
      <c r="B25" s="44">
        <f>B10-B21</f>
        <v>21000</v>
      </c>
      <c r="C25" s="44">
        <f>C10-C21</f>
        <v>77625</v>
      </c>
      <c r="D25" s="44">
        <f>D10-D21</f>
        <v>134250</v>
      </c>
      <c r="E25" s="44">
        <f>E10-E21</f>
        <v>190875</v>
      </c>
      <c r="F25" s="44">
        <f>F10-F21</f>
        <v>247500</v>
      </c>
      <c r="G25" s="73" t="s">
        <v>46</v>
      </c>
    </row>
    <row r="26" spans="1:7" ht="28.9" thickBot="1" x14ac:dyDescent="0.5">
      <c r="A26" s="36" t="s">
        <v>47</v>
      </c>
      <c r="B26" s="45">
        <f>B25</f>
        <v>21000</v>
      </c>
      <c r="C26" s="45">
        <f t="shared" ref="C26:F26" si="2">C25</f>
        <v>77625</v>
      </c>
      <c r="D26" s="45">
        <f t="shared" si="2"/>
        <v>134250</v>
      </c>
      <c r="E26" s="45">
        <f t="shared" si="2"/>
        <v>190875</v>
      </c>
      <c r="F26" s="45">
        <f t="shared" si="2"/>
        <v>247500</v>
      </c>
      <c r="G26" s="74"/>
    </row>
    <row r="28" spans="1:7" x14ac:dyDescent="0.45">
      <c r="G28" s="3"/>
    </row>
    <row r="29" spans="1:7" x14ac:dyDescent="0.45">
      <c r="G29" s="3"/>
    </row>
    <row r="30" spans="1:7" x14ac:dyDescent="0.45">
      <c r="B30" s="44"/>
      <c r="C30" s="44"/>
      <c r="D30" s="44"/>
      <c r="E30" s="44"/>
      <c r="F30" s="44"/>
    </row>
  </sheetData>
  <mergeCells count="4">
    <mergeCell ref="G5:G6"/>
    <mergeCell ref="G25:G26"/>
    <mergeCell ref="A3:F3"/>
    <mergeCell ref="A2:F2"/>
  </mergeCells>
  <pageMargins left="0.7" right="0.7" top="0.75" bottom="0.75" header="0.3" footer="0.3"/>
  <pageSetup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ADE54D585A8440B4AD948DFD42FB99" ma:contentTypeVersion="11" ma:contentTypeDescription="Create a new document." ma:contentTypeScope="" ma:versionID="4b23c679d9a117c020e67b89c01fb4b3">
  <xsd:schema xmlns:xsd="http://www.w3.org/2001/XMLSchema" xmlns:xs="http://www.w3.org/2001/XMLSchema" xmlns:p="http://schemas.microsoft.com/office/2006/metadata/properties" xmlns:ns2="2bda4b1c-1f61-4d4b-9120-99fbe7af6aa9" targetNamespace="http://schemas.microsoft.com/office/2006/metadata/properties" ma:root="true" ma:fieldsID="80b4f6b03c3a6425becf155af0265684" ns2:_="">
    <xsd:import namespace="2bda4b1c-1f61-4d4b-9120-99fbe7af6aa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da4b1c-1f61-4d4b-9120-99fbe7af6a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423E2-9726-4DA1-9F39-045516D5FF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da4b1c-1f61-4d4b-9120-99fbe7af6a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6E7628A-F904-42F1-BFA3-471B414060E8}">
  <ds:schemaRefs>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 ds:uri="http://purl.org/dc/elements/1.1/"/>
    <ds:schemaRef ds:uri="http://schemas.microsoft.com/office/infopath/2007/PartnerControls"/>
    <ds:schemaRef ds:uri="2bda4b1c-1f61-4d4b-9120-99fbe7af6aa9"/>
    <ds:schemaRef ds:uri="http://schemas.microsoft.com/office/2006/metadata/properties"/>
  </ds:schemaRefs>
</ds:datastoreItem>
</file>

<file path=customXml/itemProps3.xml><?xml version="1.0" encoding="utf-8"?>
<ds:datastoreItem xmlns:ds="http://schemas.openxmlformats.org/officeDocument/2006/customXml" ds:itemID="{F0507EE1-AC8A-436D-83DD-686B3ABECA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Assumptions</vt:lpstr>
      <vt:lpstr>Forecast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Fryer, Joy</dc:creator>
  <cp:keywords/>
  <dc:description/>
  <cp:lastModifiedBy>Ghering, Amanda</cp:lastModifiedBy>
  <cp:revision/>
  <dcterms:created xsi:type="dcterms:W3CDTF">2021-07-19T14:49:25Z</dcterms:created>
  <dcterms:modified xsi:type="dcterms:W3CDTF">2022-03-01T17:59:11Z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0x0101007BADE54D585A8440B4AD948DFD42FB99</vt:lpwstr>
  </property>
</Properties>
</file>